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aure\Documents\national\Réforme\"/>
    </mc:Choice>
  </mc:AlternateContent>
  <xr:revisionPtr revIDLastSave="0" documentId="8_{C3A62D46-EA00-4129-8F99-F21BFCCF1B2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19" i="1" l="1"/>
  <c r="U19" i="1" s="1"/>
  <c r="R13" i="1"/>
  <c r="U13" i="1" s="1"/>
  <c r="R26" i="1"/>
  <c r="R25" i="1"/>
  <c r="U25" i="1" s="1"/>
  <c r="R24" i="1"/>
  <c r="R20" i="1"/>
  <c r="R21" i="1"/>
  <c r="Q26" i="1"/>
  <c r="Q25" i="1"/>
  <c r="Q24" i="1"/>
  <c r="Q21" i="1"/>
  <c r="Q20" i="1"/>
  <c r="Q19" i="1"/>
  <c r="R11" i="1"/>
  <c r="U11" i="1" s="1"/>
  <c r="R12" i="1"/>
  <c r="U12" i="1" s="1"/>
  <c r="Q13" i="1"/>
  <c r="Q12" i="1"/>
  <c r="Q11" i="1"/>
  <c r="R7" i="1"/>
  <c r="U7" i="1" s="1"/>
  <c r="R8" i="1"/>
  <c r="R6" i="1"/>
  <c r="Q7" i="1"/>
  <c r="Q8" i="1"/>
  <c r="Q6" i="1"/>
  <c r="Q14" i="1" l="1"/>
  <c r="S12" i="1"/>
  <c r="S25" i="1"/>
  <c r="S11" i="1"/>
  <c r="S24" i="1"/>
  <c r="Q27" i="1"/>
  <c r="Q22" i="1"/>
  <c r="W7" i="1"/>
  <c r="W13" i="1"/>
  <c r="V12" i="1"/>
  <c r="V7" i="1"/>
  <c r="U14" i="1"/>
  <c r="V25" i="1"/>
  <c r="W11" i="1"/>
  <c r="W12" i="1"/>
  <c r="W25" i="1"/>
  <c r="Q9" i="1"/>
  <c r="V19" i="1"/>
  <c r="W19" i="1"/>
  <c r="V11" i="1"/>
  <c r="U20" i="1"/>
  <c r="W20" i="1" s="1"/>
  <c r="V13" i="1"/>
  <c r="U24" i="1"/>
  <c r="U21" i="1"/>
  <c r="U26" i="1"/>
  <c r="U8" i="1"/>
  <c r="U6" i="1"/>
  <c r="W14" i="1" l="1"/>
  <c r="V14" i="1"/>
  <c r="V20" i="1"/>
  <c r="V8" i="1"/>
  <c r="W8" i="1"/>
  <c r="V6" i="1"/>
  <c r="W6" i="1"/>
  <c r="U9" i="1"/>
  <c r="W9" i="1" s="1"/>
  <c r="U22" i="1"/>
  <c r="W22" i="1" s="1"/>
  <c r="V24" i="1"/>
  <c r="U27" i="1"/>
  <c r="W27" i="1" s="1"/>
  <c r="W24" i="1"/>
  <c r="V26" i="1"/>
  <c r="W26" i="1"/>
  <c r="V21" i="1"/>
  <c r="W21" i="1"/>
  <c r="V27" i="1" l="1"/>
  <c r="V22" i="1"/>
  <c r="V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laurent Lapeyre</author>
  </authors>
  <commentList>
    <comment ref="S5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laurent Lapeyre:</t>
        </r>
        <r>
          <rPr>
            <sz val="9"/>
            <color indexed="81"/>
            <rFont val="Tahoma"/>
            <family val="2"/>
          </rPr>
          <t xml:space="preserve">
Au moins 15% col complémentaire dédié math et Fr</t>
        </r>
      </text>
    </comment>
    <comment ref="T5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laurent Lapeyre:</t>
        </r>
        <r>
          <rPr>
            <sz val="9"/>
            <color indexed="81"/>
            <rFont val="Tahoma"/>
            <family val="2"/>
          </rPr>
          <t xml:space="preserve">
Dotation horaire professeur égale au double horaire élève</t>
        </r>
      </text>
    </comment>
  </commentList>
</comments>
</file>

<file path=xl/sharedStrings.xml><?xml version="1.0" encoding="utf-8"?>
<sst xmlns="http://schemas.openxmlformats.org/spreadsheetml/2006/main" count="62" uniqueCount="36">
  <si>
    <t>Ens pro</t>
  </si>
  <si>
    <t>co inter math</t>
  </si>
  <si>
    <t>PSE</t>
  </si>
  <si>
    <t>Eco gest</t>
  </si>
  <si>
    <t>Math</t>
  </si>
  <si>
    <t>LVA</t>
  </si>
  <si>
    <t>Art</t>
  </si>
  <si>
    <t>EPS</t>
  </si>
  <si>
    <t>horaire hebdo</t>
  </si>
  <si>
    <t>chef d œuvre /projet</t>
  </si>
  <si>
    <t>BAC SERVICE</t>
  </si>
  <si>
    <t>BAC PRODUCTION</t>
  </si>
  <si>
    <t>LVB/ Sciences</t>
  </si>
  <si>
    <t>Fr/ HIST/ EMC</t>
  </si>
  <si>
    <t>AP/ parcours</t>
  </si>
  <si>
    <t>co inter         fr</t>
  </si>
  <si>
    <t>Total   DHG</t>
  </si>
  <si>
    <t>DHG            co inter</t>
  </si>
  <si>
    <t>vol comp</t>
  </si>
  <si>
    <t>Total     DHG</t>
  </si>
  <si>
    <t>heure vol comp total</t>
  </si>
  <si>
    <t>Fr/HIST/  EMC</t>
  </si>
  <si>
    <t>AP/  parcours</t>
  </si>
  <si>
    <t xml:space="preserve">Art  </t>
  </si>
  <si>
    <t>GRILLE ACTUELLE</t>
  </si>
  <si>
    <t>PROJET GRILLE</t>
  </si>
  <si>
    <t>15%   math/ fr</t>
  </si>
  <si>
    <t>% des heures cours dédoublés</t>
  </si>
  <si>
    <t>¨% des heures cours dédoublés</t>
  </si>
  <si>
    <t>Saisir effectif</t>
  </si>
  <si>
    <t>Saisir Effectifs</t>
  </si>
  <si>
    <t>1- choisir bac prodution ou service</t>
  </si>
  <si>
    <t>2 - saisir l effectif de la classe</t>
  </si>
  <si>
    <t>Seconde</t>
  </si>
  <si>
    <t>Première</t>
  </si>
  <si>
    <t>Terminale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</si>
</sst>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33CC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 textRotation="90" wrapText="1"/>
    </xf>
    <xf numFmtId="0" fontId="0" fillId="0" borderId="1" xfId="0" applyBorder="1"/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1" fillId="0" borderId="5" xfId="0" applyFont="1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2" borderId="1" xfId="0" applyFill="1" applyBorder="1" applyAlignment="1">
      <alignment horizontal="center" wrapText="1"/>
    </xf>
    <xf numFmtId="0" fontId="1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1" fillId="5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0" fillId="5" borderId="1" xfId="0" applyFill="1" applyBorder="1" applyAlignment="1" applyProtection="1">
      <alignment horizontal="center" wrapText="1"/>
      <protection locked="0"/>
    </xf>
    <xf numFmtId="0" fontId="0" fillId="0" borderId="1" xfId="0" applyBorder="1" applyAlignment="1" applyProtection="1">
      <alignment horizontal="center" wrapText="1"/>
      <protection locked="0"/>
    </xf>
    <xf numFmtId="0" fontId="1" fillId="4" borderId="1" xfId="0" applyFont="1" applyFill="1" applyBorder="1" applyAlignment="1" applyProtection="1">
      <alignment horizontal="center" wrapText="1"/>
      <protection locked="0"/>
    </xf>
    <xf numFmtId="0" fontId="0" fillId="6" borderId="1" xfId="0" applyFill="1" applyBorder="1" applyAlignment="1">
      <alignment horizontal="center" wrapText="1"/>
    </xf>
    <xf numFmtId="0" fontId="0" fillId="0" borderId="10" xfId="0" applyBorder="1"/>
    <xf numFmtId="0" fontId="0" fillId="0" borderId="11" xfId="0" applyBorder="1" applyAlignment="1">
      <alignment horizontal="center" wrapText="1"/>
    </xf>
    <xf numFmtId="0" fontId="0" fillId="6" borderId="11" xfId="0" applyFill="1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0" fillId="6" borderId="1" xfId="0" applyFill="1" applyBorder="1" applyAlignment="1" applyProtection="1">
      <alignment horizontal="center" wrapText="1"/>
      <protection locked="0"/>
    </xf>
    <xf numFmtId="0" fontId="0" fillId="6" borderId="11" xfId="0" applyFill="1" applyBorder="1" applyAlignment="1" applyProtection="1">
      <alignment horizontal="center" wrapText="1"/>
      <protection locked="0"/>
    </xf>
    <xf numFmtId="0" fontId="0" fillId="0" borderId="11" xfId="0" applyBorder="1" applyAlignment="1" applyProtection="1">
      <alignment horizontal="center" wrapText="1"/>
      <protection locked="0"/>
    </xf>
    <xf numFmtId="0" fontId="0" fillId="0" borderId="12" xfId="0" applyBorder="1" applyAlignment="1" applyProtection="1">
      <alignment horizontal="center" wrapText="1"/>
      <protection locked="0"/>
    </xf>
    <xf numFmtId="0" fontId="0" fillId="0" borderId="1" xfId="0" applyBorder="1" applyAlignment="1">
      <alignment horizontal="center" vertical="center" textRotation="90" wrapText="1"/>
    </xf>
    <xf numFmtId="0" fontId="1" fillId="0" borderId="5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 textRotation="90" wrapText="1"/>
    </xf>
    <xf numFmtId="0" fontId="0" fillId="0" borderId="1" xfId="0" applyBorder="1" applyAlignment="1">
      <alignment horizontal="center" vertical="center" textRotation="90" wrapText="1"/>
    </xf>
    <xf numFmtId="0" fontId="0" fillId="0" borderId="11" xfId="0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220981</xdr:colOff>
      <xdr:row>4</xdr:row>
      <xdr:rowOff>30479</xdr:rowOff>
    </xdr:from>
    <xdr:to>
      <xdr:col>0</xdr:col>
      <xdr:colOff>619011</xdr:colOff>
      <xdr:row>4</xdr:row>
      <xdr:rowOff>655320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7338101F-27C9-7BC2-1836-A06941085C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0981" y="761999"/>
          <a:ext cx="398030" cy="62484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28"/>
  <sheetViews>
    <sheetView tabSelected="1" topLeftCell="A3" workbookViewId="0">
      <selection activeCell="X37" sqref="X37"/>
    </sheetView>
  </sheetViews>
  <sheetFormatPr baseColWidth="10" defaultRowHeight="14.4" x14ac:dyDescent="0.3"/>
  <cols>
    <col min="3" max="3" width="7.77734375" bestFit="1" customWidth="1"/>
    <col min="4" max="4" width="7" bestFit="1" customWidth="1"/>
    <col min="5" max="6" width="7.21875" bestFit="1" customWidth="1"/>
    <col min="7" max="7" width="7.77734375" customWidth="1"/>
    <col min="8" max="8" width="3.88671875" bestFit="1" customWidth="1"/>
    <col min="9" max="9" width="7.77734375" bestFit="1" customWidth="1"/>
    <col min="10" max="10" width="8.21875" bestFit="1" customWidth="1"/>
    <col min="11" max="11" width="5.33203125" bestFit="1" customWidth="1"/>
    <col min="12" max="12" width="4.109375" bestFit="1" customWidth="1"/>
    <col min="13" max="13" width="7.88671875" bestFit="1" customWidth="1"/>
    <col min="14" max="14" width="3.44140625" bestFit="1" customWidth="1"/>
    <col min="15" max="15" width="3.88671875" bestFit="1" customWidth="1"/>
    <col min="16" max="16" width="8.109375" bestFit="1" customWidth="1"/>
    <col min="17" max="17" width="6.88671875" bestFit="1" customWidth="1"/>
    <col min="18" max="18" width="8.44140625" bestFit="1" customWidth="1"/>
    <col min="19" max="19" width="7.33203125" bestFit="1" customWidth="1"/>
    <col min="20" max="20" width="11.33203125" bestFit="1" customWidth="1"/>
    <col min="21" max="21" width="8.5546875" bestFit="1" customWidth="1"/>
    <col min="22" max="22" width="5.44140625" bestFit="1" customWidth="1"/>
  </cols>
  <sheetData>
    <row r="1" spans="1:23" x14ac:dyDescent="0.3">
      <c r="A1" t="s">
        <v>31</v>
      </c>
    </row>
    <row r="2" spans="1:23" x14ac:dyDescent="0.3">
      <c r="A2" t="s">
        <v>32</v>
      </c>
    </row>
    <row r="3" spans="1:23" x14ac:dyDescent="0.3">
      <c r="A3" s="6"/>
      <c r="B3" s="8"/>
      <c r="C3" s="8"/>
      <c r="D3" s="9"/>
      <c r="E3" s="10" t="s">
        <v>11</v>
      </c>
      <c r="F3" s="10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11"/>
    </row>
    <row r="4" spans="1:23" x14ac:dyDescent="0.3">
      <c r="A4" s="7"/>
      <c r="B4" s="12"/>
      <c r="C4" s="12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4"/>
    </row>
    <row r="5" spans="1:23" ht="57.6" x14ac:dyDescent="0.3">
      <c r="A5" s="3"/>
      <c r="B5" s="3"/>
      <c r="C5" s="4" t="s">
        <v>30</v>
      </c>
      <c r="D5" s="16" t="s">
        <v>0</v>
      </c>
      <c r="E5" s="16" t="s">
        <v>15</v>
      </c>
      <c r="F5" s="16" t="s">
        <v>1</v>
      </c>
      <c r="G5" s="16" t="s">
        <v>9</v>
      </c>
      <c r="H5" s="16" t="s">
        <v>2</v>
      </c>
      <c r="I5" s="16" t="s">
        <v>3</v>
      </c>
      <c r="J5" s="16" t="s">
        <v>21</v>
      </c>
      <c r="K5" s="16" t="s">
        <v>4</v>
      </c>
      <c r="L5" s="16" t="s">
        <v>5</v>
      </c>
      <c r="M5" s="16" t="s">
        <v>12</v>
      </c>
      <c r="N5" s="16" t="s">
        <v>23</v>
      </c>
      <c r="O5" s="16" t="s">
        <v>7</v>
      </c>
      <c r="P5" s="16" t="s">
        <v>22</v>
      </c>
      <c r="Q5" s="4" t="s">
        <v>8</v>
      </c>
      <c r="R5" s="4" t="s">
        <v>18</v>
      </c>
      <c r="S5" s="4" t="s">
        <v>26</v>
      </c>
      <c r="T5" s="4" t="s">
        <v>17</v>
      </c>
      <c r="U5" s="4" t="s">
        <v>20</v>
      </c>
      <c r="V5" s="18" t="s">
        <v>19</v>
      </c>
      <c r="W5" s="4" t="s">
        <v>27</v>
      </c>
    </row>
    <row r="6" spans="1:23" x14ac:dyDescent="0.3">
      <c r="A6" s="43" t="s">
        <v>24</v>
      </c>
      <c r="B6" s="4" t="s">
        <v>33</v>
      </c>
      <c r="C6" s="15">
        <v>24</v>
      </c>
      <c r="D6" s="17">
        <v>11</v>
      </c>
      <c r="E6" s="17">
        <v>1</v>
      </c>
      <c r="F6" s="17">
        <v>1</v>
      </c>
      <c r="G6" s="17">
        <v>0</v>
      </c>
      <c r="H6" s="17">
        <v>1</v>
      </c>
      <c r="I6" s="17">
        <v>1</v>
      </c>
      <c r="J6" s="17">
        <v>3.5</v>
      </c>
      <c r="K6" s="17">
        <v>1.5</v>
      </c>
      <c r="L6" s="17">
        <v>2</v>
      </c>
      <c r="M6" s="17">
        <v>1.5</v>
      </c>
      <c r="N6" s="17">
        <v>1</v>
      </c>
      <c r="O6" s="17">
        <v>2.5</v>
      </c>
      <c r="P6" s="17">
        <v>3</v>
      </c>
      <c r="Q6" s="5">
        <f>SUM(D6:P6)</f>
        <v>30</v>
      </c>
      <c r="R6" s="5">
        <f>13.5*C6/20</f>
        <v>16.2</v>
      </c>
      <c r="S6" s="5"/>
      <c r="T6" s="5">
        <v>2</v>
      </c>
      <c r="U6" s="5">
        <f>R6+T6</f>
        <v>18.2</v>
      </c>
      <c r="V6" s="19">
        <f>Q6+U6</f>
        <v>48.2</v>
      </c>
      <c r="W6" s="5">
        <f t="shared" ref="W6:W8" si="0">ROUND((U6)/(Q6)*100,2)</f>
        <v>60.67</v>
      </c>
    </row>
    <row r="7" spans="1:23" x14ac:dyDescent="0.3">
      <c r="A7" s="44"/>
      <c r="B7" s="4" t="s">
        <v>34</v>
      </c>
      <c r="C7" s="15">
        <v>24</v>
      </c>
      <c r="D7" s="17">
        <v>9.5</v>
      </c>
      <c r="E7" s="17">
        <v>1</v>
      </c>
      <c r="F7" s="17">
        <v>0.5</v>
      </c>
      <c r="G7" s="17">
        <v>2</v>
      </c>
      <c r="H7" s="17">
        <v>1</v>
      </c>
      <c r="I7" s="17">
        <v>1</v>
      </c>
      <c r="J7" s="17">
        <v>3</v>
      </c>
      <c r="K7" s="17">
        <v>2</v>
      </c>
      <c r="L7" s="17">
        <v>2</v>
      </c>
      <c r="M7" s="17">
        <v>1.5</v>
      </c>
      <c r="N7" s="17">
        <v>1</v>
      </c>
      <c r="O7" s="17">
        <v>2.5</v>
      </c>
      <c r="P7" s="17">
        <v>3</v>
      </c>
      <c r="Q7" s="5">
        <f t="shared" ref="Q7:Q13" si="1">SUM(D7:P7)</f>
        <v>30</v>
      </c>
      <c r="R7" s="5">
        <f>13.5*C7/20</f>
        <v>16.2</v>
      </c>
      <c r="S7" s="5"/>
      <c r="T7" s="5">
        <v>1.5</v>
      </c>
      <c r="U7" s="5">
        <f>R7+T7</f>
        <v>17.7</v>
      </c>
      <c r="V7" s="19">
        <f>Q7+U7</f>
        <v>47.7</v>
      </c>
      <c r="W7" s="5">
        <f t="shared" si="0"/>
        <v>59</v>
      </c>
    </row>
    <row r="8" spans="1:23" x14ac:dyDescent="0.3">
      <c r="A8" s="44"/>
      <c r="B8" s="4" t="s">
        <v>35</v>
      </c>
      <c r="C8" s="15">
        <v>24</v>
      </c>
      <c r="D8" s="17">
        <v>10</v>
      </c>
      <c r="E8" s="17">
        <v>0.5</v>
      </c>
      <c r="F8" s="17">
        <v>0.5</v>
      </c>
      <c r="G8" s="17">
        <v>2</v>
      </c>
      <c r="H8" s="17">
        <v>1</v>
      </c>
      <c r="I8" s="17">
        <v>1</v>
      </c>
      <c r="J8" s="17">
        <v>3</v>
      </c>
      <c r="K8" s="17">
        <v>1.5</v>
      </c>
      <c r="L8" s="17">
        <v>2</v>
      </c>
      <c r="M8" s="17">
        <v>1.5</v>
      </c>
      <c r="N8" s="17">
        <v>1</v>
      </c>
      <c r="O8" s="17">
        <v>2.5</v>
      </c>
      <c r="P8" s="17">
        <v>3.5</v>
      </c>
      <c r="Q8" s="5">
        <f t="shared" si="1"/>
        <v>30</v>
      </c>
      <c r="R8" s="5">
        <f>13.5*C8/20</f>
        <v>16.2</v>
      </c>
      <c r="S8" s="5"/>
      <c r="T8" s="5">
        <v>1</v>
      </c>
      <c r="U8" s="5">
        <f>R8+T8</f>
        <v>17.2</v>
      </c>
      <c r="V8" s="19">
        <f>Q8+U8</f>
        <v>47.2</v>
      </c>
      <c r="W8" s="5">
        <f t="shared" si="0"/>
        <v>57.33</v>
      </c>
    </row>
    <row r="9" spans="1:23" x14ac:dyDescent="0.3">
      <c r="A9" s="44"/>
      <c r="B9" s="41"/>
      <c r="C9" s="5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5">
        <f>SUM(Q6:Q8)</f>
        <v>90</v>
      </c>
      <c r="R9" s="5"/>
      <c r="S9" s="5"/>
      <c r="T9" s="5"/>
      <c r="U9" s="5">
        <f>SUM(U6:U8)</f>
        <v>53.099999999999994</v>
      </c>
      <c r="V9" s="19">
        <f>SUM(V6:V8)</f>
        <v>143.10000000000002</v>
      </c>
      <c r="W9" s="5">
        <f>ROUND((U9)/(Q9)*100,2)</f>
        <v>59</v>
      </c>
    </row>
    <row r="10" spans="1:23" x14ac:dyDescent="0.3">
      <c r="A10" s="33"/>
      <c r="B10" s="45"/>
      <c r="C10" s="34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4"/>
      <c r="R10" s="34"/>
      <c r="S10" s="34"/>
      <c r="T10" s="34"/>
      <c r="U10" s="34"/>
      <c r="V10" s="34"/>
      <c r="W10" s="36"/>
    </row>
    <row r="11" spans="1:23" x14ac:dyDescent="0.3">
      <c r="A11" s="43" t="s">
        <v>25</v>
      </c>
      <c r="B11" s="4" t="s">
        <v>33</v>
      </c>
      <c r="C11" s="15">
        <v>24</v>
      </c>
      <c r="D11" s="17">
        <v>12</v>
      </c>
      <c r="E11" s="17">
        <v>0.5</v>
      </c>
      <c r="F11" s="17">
        <v>0.5</v>
      </c>
      <c r="G11" s="17">
        <v>0</v>
      </c>
      <c r="H11" s="17">
        <v>1</v>
      </c>
      <c r="I11" s="17">
        <v>1</v>
      </c>
      <c r="J11" s="17">
        <v>4</v>
      </c>
      <c r="K11" s="17">
        <v>2</v>
      </c>
      <c r="L11" s="17">
        <v>2</v>
      </c>
      <c r="M11" s="17">
        <v>1.5</v>
      </c>
      <c r="N11" s="17">
        <v>1</v>
      </c>
      <c r="O11" s="17">
        <v>2.5</v>
      </c>
      <c r="P11" s="17">
        <v>1</v>
      </c>
      <c r="Q11" s="5">
        <f t="shared" si="1"/>
        <v>29</v>
      </c>
      <c r="R11" s="5">
        <f>16*C11/20</f>
        <v>19.2</v>
      </c>
      <c r="S11" s="5">
        <f>INT(R11*15/100 +0.5)</f>
        <v>3</v>
      </c>
      <c r="T11" s="5">
        <v>1</v>
      </c>
      <c r="U11" s="5">
        <f>R11+T11</f>
        <v>20.2</v>
      </c>
      <c r="V11" s="19">
        <f>Q11+U11</f>
        <v>49.2</v>
      </c>
      <c r="W11" s="5">
        <f>ROUND((U11)/(Q11)*100,2)</f>
        <v>69.66</v>
      </c>
    </row>
    <row r="12" spans="1:23" x14ac:dyDescent="0.3">
      <c r="A12" s="44"/>
      <c r="B12" s="4" t="s">
        <v>34</v>
      </c>
      <c r="C12" s="15">
        <v>24</v>
      </c>
      <c r="D12" s="17">
        <v>10.5</v>
      </c>
      <c r="E12" s="17">
        <v>0.5</v>
      </c>
      <c r="F12" s="17">
        <v>0.5</v>
      </c>
      <c r="G12" s="17">
        <v>1.5</v>
      </c>
      <c r="H12" s="17">
        <v>1</v>
      </c>
      <c r="I12" s="17">
        <v>1</v>
      </c>
      <c r="J12" s="17">
        <v>3.5</v>
      </c>
      <c r="K12" s="17">
        <v>2</v>
      </c>
      <c r="L12" s="17">
        <v>2</v>
      </c>
      <c r="M12" s="17">
        <v>1.5</v>
      </c>
      <c r="N12" s="17">
        <v>1</v>
      </c>
      <c r="O12" s="17">
        <v>2.5</v>
      </c>
      <c r="P12" s="17">
        <v>1</v>
      </c>
      <c r="Q12" s="5">
        <f t="shared" si="1"/>
        <v>28.5</v>
      </c>
      <c r="R12" s="5">
        <f>16*C12/20</f>
        <v>19.2</v>
      </c>
      <c r="S12" s="5">
        <f>INT(R12*15/100 +0.5)</f>
        <v>3</v>
      </c>
      <c r="T12" s="5">
        <v>1</v>
      </c>
      <c r="U12" s="5">
        <f>R12+T12</f>
        <v>20.2</v>
      </c>
      <c r="V12" s="19">
        <f>Q12+U12</f>
        <v>48.7</v>
      </c>
      <c r="W12" s="5">
        <f t="shared" ref="W12:W14" si="2">ROUND((U12)/(Q12)*100,2)</f>
        <v>70.88</v>
      </c>
    </row>
    <row r="13" spans="1:23" x14ac:dyDescent="0.3">
      <c r="A13" s="44"/>
      <c r="B13" s="4" t="s">
        <v>35</v>
      </c>
      <c r="C13" s="15">
        <v>24</v>
      </c>
      <c r="D13" s="17">
        <v>10.5</v>
      </c>
      <c r="E13" s="17">
        <v>0</v>
      </c>
      <c r="F13" s="17">
        <v>0</v>
      </c>
      <c r="G13" s="17">
        <v>1</v>
      </c>
      <c r="H13" s="17">
        <v>1.5</v>
      </c>
      <c r="I13" s="17">
        <v>1.5</v>
      </c>
      <c r="J13" s="17">
        <v>4.5</v>
      </c>
      <c r="K13" s="17">
        <v>2.5</v>
      </c>
      <c r="L13" s="17">
        <v>2.5</v>
      </c>
      <c r="M13" s="17">
        <v>1.5</v>
      </c>
      <c r="N13" s="17">
        <v>1</v>
      </c>
      <c r="O13" s="17">
        <v>3</v>
      </c>
      <c r="P13" s="17">
        <v>1.5</v>
      </c>
      <c r="Q13" s="5">
        <f t="shared" si="1"/>
        <v>31</v>
      </c>
      <c r="R13" s="5">
        <f>13.5*C13/20</f>
        <v>16.2</v>
      </c>
      <c r="S13" s="5"/>
      <c r="T13" s="5">
        <v>0</v>
      </c>
      <c r="U13" s="5">
        <f>R13+T13</f>
        <v>16.2</v>
      </c>
      <c r="V13" s="19">
        <f>Q13+U13</f>
        <v>47.2</v>
      </c>
      <c r="W13" s="5">
        <f t="shared" si="2"/>
        <v>52.26</v>
      </c>
    </row>
    <row r="14" spans="1:23" x14ac:dyDescent="0.3">
      <c r="A14" s="44"/>
      <c r="B14" s="41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>
        <f>SUM(Q11:Q13)</f>
        <v>88.5</v>
      </c>
      <c r="R14" s="5"/>
      <c r="S14" s="5"/>
      <c r="T14" s="5"/>
      <c r="U14" s="5">
        <f>SUM(U11:U13)</f>
        <v>56.599999999999994</v>
      </c>
      <c r="V14" s="19">
        <f>SUM(V11:V13)</f>
        <v>145.10000000000002</v>
      </c>
      <c r="W14" s="5">
        <f t="shared" si="2"/>
        <v>63.95</v>
      </c>
    </row>
    <row r="15" spans="1:23" x14ac:dyDescent="0.3">
      <c r="A15" s="2"/>
      <c r="B15" s="2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</row>
    <row r="16" spans="1:23" x14ac:dyDescent="0.3">
      <c r="A16" s="6"/>
      <c r="B16" s="8"/>
      <c r="C16" s="20"/>
      <c r="D16" s="21"/>
      <c r="E16" s="42" t="s">
        <v>10</v>
      </c>
      <c r="F16" s="42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2"/>
    </row>
    <row r="17" spans="1:23" x14ac:dyDescent="0.3">
      <c r="A17" s="7"/>
      <c r="B17" s="12"/>
      <c r="C17" s="23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5"/>
    </row>
    <row r="18" spans="1:23" ht="57.6" x14ac:dyDescent="0.3">
      <c r="A18" s="3"/>
      <c r="B18" s="3"/>
      <c r="C18" s="4" t="s">
        <v>29</v>
      </c>
      <c r="D18" s="26" t="s">
        <v>0</v>
      </c>
      <c r="E18" s="26" t="s">
        <v>15</v>
      </c>
      <c r="F18" s="26" t="s">
        <v>1</v>
      </c>
      <c r="G18" s="26" t="s">
        <v>9</v>
      </c>
      <c r="H18" s="26" t="s">
        <v>2</v>
      </c>
      <c r="I18" s="26" t="s">
        <v>3</v>
      </c>
      <c r="J18" s="26" t="s">
        <v>13</v>
      </c>
      <c r="K18" s="26" t="s">
        <v>4</v>
      </c>
      <c r="L18" s="26" t="s">
        <v>5</v>
      </c>
      <c r="M18" s="26" t="s">
        <v>12</v>
      </c>
      <c r="N18" s="26" t="s">
        <v>6</v>
      </c>
      <c r="O18" s="26" t="s">
        <v>7</v>
      </c>
      <c r="P18" s="26" t="s">
        <v>14</v>
      </c>
      <c r="Q18" s="27" t="s">
        <v>8</v>
      </c>
      <c r="R18" s="27" t="s">
        <v>18</v>
      </c>
      <c r="S18" s="27" t="s">
        <v>26</v>
      </c>
      <c r="T18" s="27" t="s">
        <v>17</v>
      </c>
      <c r="U18" s="27" t="s">
        <v>20</v>
      </c>
      <c r="V18" s="28" t="s">
        <v>16</v>
      </c>
      <c r="W18" s="27" t="s">
        <v>28</v>
      </c>
    </row>
    <row r="19" spans="1:23" ht="14.4" customHeight="1" x14ac:dyDescent="0.3">
      <c r="A19" s="43" t="s">
        <v>24</v>
      </c>
      <c r="B19" s="4" t="s">
        <v>33</v>
      </c>
      <c r="C19" s="15">
        <v>30</v>
      </c>
      <c r="D19" s="29">
        <v>11</v>
      </c>
      <c r="E19" s="29">
        <v>1</v>
      </c>
      <c r="F19" s="29">
        <v>1</v>
      </c>
      <c r="G19" s="29">
        <v>0</v>
      </c>
      <c r="H19" s="29">
        <v>1</v>
      </c>
      <c r="I19" s="29">
        <v>1</v>
      </c>
      <c r="J19" s="29">
        <v>3.5</v>
      </c>
      <c r="K19" s="29">
        <v>1.5</v>
      </c>
      <c r="L19" s="29">
        <v>2</v>
      </c>
      <c r="M19" s="29">
        <v>1.5</v>
      </c>
      <c r="N19" s="29">
        <v>1</v>
      </c>
      <c r="O19" s="29">
        <v>2.5</v>
      </c>
      <c r="P19" s="29">
        <v>3</v>
      </c>
      <c r="Q19" s="30">
        <f>SUM(D19:P19)</f>
        <v>30</v>
      </c>
      <c r="R19" s="30">
        <f>13.5*C19/24</f>
        <v>16.875</v>
      </c>
      <c r="S19" s="30"/>
      <c r="T19" s="30">
        <v>2</v>
      </c>
      <c r="U19" s="30">
        <f>R19+T19</f>
        <v>18.875</v>
      </c>
      <c r="V19" s="31">
        <f>Q19+U19</f>
        <v>48.875</v>
      </c>
      <c r="W19" s="30">
        <f>ROUND((U19)/(Q19)*100,2)</f>
        <v>62.92</v>
      </c>
    </row>
    <row r="20" spans="1:23" x14ac:dyDescent="0.3">
      <c r="A20" s="44"/>
      <c r="B20" s="4" t="s">
        <v>34</v>
      </c>
      <c r="C20" s="15">
        <v>30</v>
      </c>
      <c r="D20" s="29">
        <v>9.5</v>
      </c>
      <c r="E20" s="29">
        <v>1</v>
      </c>
      <c r="F20" s="29">
        <v>0.5</v>
      </c>
      <c r="G20" s="29">
        <v>2</v>
      </c>
      <c r="H20" s="29">
        <v>1</v>
      </c>
      <c r="I20" s="29">
        <v>1</v>
      </c>
      <c r="J20" s="29">
        <v>3</v>
      </c>
      <c r="K20" s="29">
        <v>2</v>
      </c>
      <c r="L20" s="29">
        <v>2</v>
      </c>
      <c r="M20" s="29">
        <v>1.5</v>
      </c>
      <c r="N20" s="29">
        <v>1</v>
      </c>
      <c r="O20" s="29">
        <v>2.5</v>
      </c>
      <c r="P20" s="29">
        <v>3</v>
      </c>
      <c r="Q20" s="30">
        <f t="shared" ref="Q20:Q26" si="3">SUM(D20:P20)</f>
        <v>30</v>
      </c>
      <c r="R20" s="30">
        <f>13.5*C20/24</f>
        <v>16.875</v>
      </c>
      <c r="S20" s="30"/>
      <c r="T20" s="30">
        <v>1.5</v>
      </c>
      <c r="U20" s="30">
        <f t="shared" ref="U20:U21" si="4">R20+T20</f>
        <v>18.375</v>
      </c>
      <c r="V20" s="31">
        <f t="shared" ref="V20:V21" si="5">Q20+U20</f>
        <v>48.375</v>
      </c>
      <c r="W20" s="30">
        <f t="shared" ref="W20:W27" si="6">ROUND((U20)/(Q20)*100,2)</f>
        <v>61.25</v>
      </c>
    </row>
    <row r="21" spans="1:23" x14ac:dyDescent="0.3">
      <c r="A21" s="44"/>
      <c r="B21" s="4" t="s">
        <v>35</v>
      </c>
      <c r="C21" s="15">
        <v>30</v>
      </c>
      <c r="D21" s="29">
        <v>10</v>
      </c>
      <c r="E21" s="29">
        <v>0.5</v>
      </c>
      <c r="F21" s="29">
        <v>0.5</v>
      </c>
      <c r="G21" s="29">
        <v>2</v>
      </c>
      <c r="H21" s="29">
        <v>1</v>
      </c>
      <c r="I21" s="29">
        <v>1</v>
      </c>
      <c r="J21" s="29">
        <v>3</v>
      </c>
      <c r="K21" s="29">
        <v>1.5</v>
      </c>
      <c r="L21" s="29">
        <v>2</v>
      </c>
      <c r="M21" s="29">
        <v>1.5</v>
      </c>
      <c r="N21" s="29">
        <v>1</v>
      </c>
      <c r="O21" s="29">
        <v>2.5</v>
      </c>
      <c r="P21" s="29">
        <v>3.5</v>
      </c>
      <c r="Q21" s="30">
        <f t="shared" si="3"/>
        <v>30</v>
      </c>
      <c r="R21" s="30">
        <f>13.5*C21/24</f>
        <v>16.875</v>
      </c>
      <c r="S21" s="30"/>
      <c r="T21" s="30">
        <v>1</v>
      </c>
      <c r="U21" s="30">
        <f t="shared" si="4"/>
        <v>17.875</v>
      </c>
      <c r="V21" s="31">
        <f t="shared" si="5"/>
        <v>47.875</v>
      </c>
      <c r="W21" s="30">
        <f t="shared" si="6"/>
        <v>59.58</v>
      </c>
    </row>
    <row r="22" spans="1:23" x14ac:dyDescent="0.3">
      <c r="A22" s="44"/>
      <c r="B22" s="41"/>
      <c r="C22" s="5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0">
        <f>SUM(Q19:Q21)</f>
        <v>90</v>
      </c>
      <c r="R22" s="30"/>
      <c r="S22" s="30"/>
      <c r="T22" s="30"/>
      <c r="U22" s="30">
        <f>SUM(U19:U21)</f>
        <v>55.125</v>
      </c>
      <c r="V22" s="31">
        <f>SUM(V19:V21)</f>
        <v>145.125</v>
      </c>
      <c r="W22" s="30">
        <f t="shared" si="6"/>
        <v>61.25</v>
      </c>
    </row>
    <row r="23" spans="1:23" x14ac:dyDescent="0.3">
      <c r="A23" s="33"/>
      <c r="B23" s="45"/>
      <c r="C23" s="34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9"/>
      <c r="R23" s="39"/>
      <c r="S23" s="39"/>
      <c r="T23" s="39"/>
      <c r="U23" s="39"/>
      <c r="V23" s="39"/>
      <c r="W23" s="40"/>
    </row>
    <row r="24" spans="1:23" ht="14.4" customHeight="1" x14ac:dyDescent="0.3">
      <c r="A24" s="43" t="s">
        <v>25</v>
      </c>
      <c r="B24" s="4" t="s">
        <v>33</v>
      </c>
      <c r="C24" s="15">
        <v>30</v>
      </c>
      <c r="D24" s="29">
        <v>12</v>
      </c>
      <c r="E24" s="29">
        <v>0.5</v>
      </c>
      <c r="F24" s="29">
        <v>0.5</v>
      </c>
      <c r="G24" s="29">
        <v>0</v>
      </c>
      <c r="H24" s="29">
        <v>1</v>
      </c>
      <c r="I24" s="29">
        <v>1</v>
      </c>
      <c r="J24" s="29">
        <v>4</v>
      </c>
      <c r="K24" s="29">
        <v>2</v>
      </c>
      <c r="L24" s="29">
        <v>2</v>
      </c>
      <c r="M24" s="29">
        <v>1.5</v>
      </c>
      <c r="N24" s="29">
        <v>1</v>
      </c>
      <c r="O24" s="29">
        <v>2.5</v>
      </c>
      <c r="P24" s="29">
        <v>1</v>
      </c>
      <c r="Q24" s="30">
        <f t="shared" si="3"/>
        <v>29</v>
      </c>
      <c r="R24" s="30">
        <f>16*C24/24</f>
        <v>20</v>
      </c>
      <c r="S24" s="30">
        <f>INT(R11*15/100 +0.5)</f>
        <v>3</v>
      </c>
      <c r="T24" s="30">
        <v>1</v>
      </c>
      <c r="U24" s="30">
        <f t="shared" ref="U24:U26" si="7">R24+T24</f>
        <v>21</v>
      </c>
      <c r="V24" s="31">
        <f t="shared" ref="V24:V26" si="8">Q24+U24</f>
        <v>50</v>
      </c>
      <c r="W24" s="30">
        <f t="shared" si="6"/>
        <v>72.41</v>
      </c>
    </row>
    <row r="25" spans="1:23" ht="14.4" customHeight="1" x14ac:dyDescent="0.3">
      <c r="A25" s="44"/>
      <c r="B25" s="4" t="s">
        <v>34</v>
      </c>
      <c r="C25" s="15">
        <v>30</v>
      </c>
      <c r="D25" s="29">
        <v>10.5</v>
      </c>
      <c r="E25" s="29">
        <v>0.5</v>
      </c>
      <c r="F25" s="29">
        <v>0.5</v>
      </c>
      <c r="G25" s="29">
        <v>1.5</v>
      </c>
      <c r="H25" s="29">
        <v>1</v>
      </c>
      <c r="I25" s="29">
        <v>1</v>
      </c>
      <c r="J25" s="29">
        <v>3.5</v>
      </c>
      <c r="K25" s="29">
        <v>2</v>
      </c>
      <c r="L25" s="29">
        <v>2</v>
      </c>
      <c r="M25" s="29">
        <v>1.5</v>
      </c>
      <c r="N25" s="29">
        <v>1</v>
      </c>
      <c r="O25" s="29">
        <v>2.5</v>
      </c>
      <c r="P25" s="29">
        <v>1</v>
      </c>
      <c r="Q25" s="30">
        <f t="shared" si="3"/>
        <v>28.5</v>
      </c>
      <c r="R25" s="30">
        <f>16*C25/24</f>
        <v>20</v>
      </c>
      <c r="S25" s="30">
        <f>INT(R12*15/100 +0.5)</f>
        <v>3</v>
      </c>
      <c r="T25" s="30">
        <v>1</v>
      </c>
      <c r="U25" s="30">
        <f t="shared" si="7"/>
        <v>21</v>
      </c>
      <c r="V25" s="31">
        <f t="shared" si="8"/>
        <v>49.5</v>
      </c>
      <c r="W25" s="30">
        <f t="shared" si="6"/>
        <v>73.680000000000007</v>
      </c>
    </row>
    <row r="26" spans="1:23" ht="14.4" customHeight="1" x14ac:dyDescent="0.3">
      <c r="A26" s="44"/>
      <c r="B26" s="4" t="s">
        <v>35</v>
      </c>
      <c r="C26" s="15">
        <v>30</v>
      </c>
      <c r="D26" s="29">
        <v>10.5</v>
      </c>
      <c r="E26" s="29">
        <v>0</v>
      </c>
      <c r="F26" s="29">
        <v>0</v>
      </c>
      <c r="G26" s="29">
        <v>1</v>
      </c>
      <c r="H26" s="29">
        <v>1.5</v>
      </c>
      <c r="I26" s="29">
        <v>1.5</v>
      </c>
      <c r="J26" s="29">
        <v>4.5</v>
      </c>
      <c r="K26" s="29">
        <v>2.5</v>
      </c>
      <c r="L26" s="29">
        <v>2.5</v>
      </c>
      <c r="M26" s="29">
        <v>1.5</v>
      </c>
      <c r="N26" s="29">
        <v>1</v>
      </c>
      <c r="O26" s="29">
        <v>3</v>
      </c>
      <c r="P26" s="29">
        <v>1.5</v>
      </c>
      <c r="Q26" s="30">
        <f t="shared" si="3"/>
        <v>31</v>
      </c>
      <c r="R26" s="30">
        <f>13.5*C26/24</f>
        <v>16.875</v>
      </c>
      <c r="S26" s="30"/>
      <c r="T26" s="30">
        <v>0</v>
      </c>
      <c r="U26" s="30">
        <f t="shared" si="7"/>
        <v>16.875</v>
      </c>
      <c r="V26" s="31">
        <f t="shared" si="8"/>
        <v>47.875</v>
      </c>
      <c r="W26" s="30">
        <f t="shared" si="6"/>
        <v>54.44</v>
      </c>
    </row>
    <row r="27" spans="1:23" ht="14.4" customHeight="1" x14ac:dyDescent="0.3">
      <c r="A27" s="44"/>
      <c r="B27" s="41"/>
      <c r="C27" s="5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>
        <f>SUM(Q24:Q26)</f>
        <v>88.5</v>
      </c>
      <c r="R27" s="30"/>
      <c r="S27" s="30"/>
      <c r="T27" s="30"/>
      <c r="U27" s="30">
        <f>SUM(U24:U26)</f>
        <v>58.875</v>
      </c>
      <c r="V27" s="31">
        <f>SUM(V24:V26)</f>
        <v>147.375</v>
      </c>
      <c r="W27" s="30">
        <f t="shared" si="6"/>
        <v>66.53</v>
      </c>
    </row>
    <row r="28" spans="1:23" x14ac:dyDescent="0.3"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</row>
  </sheetData>
  <protectedRanges>
    <protectedRange sqref="C6:C8" name="Plage1"/>
    <protectedRange sqref="C11:C13" name="Plage2"/>
    <protectedRange sqref="C19:C21 C24:C26" name="Plage3"/>
  </protectedRanges>
  <mergeCells count="5">
    <mergeCell ref="E16:F16"/>
    <mergeCell ref="A6:A9"/>
    <mergeCell ref="A19:A22"/>
    <mergeCell ref="A11:A14"/>
    <mergeCell ref="A24:A27"/>
  </mergeCells>
  <dataValidations count="3">
    <dataValidation type="list" allowBlank="1" showInputMessage="1" showErrorMessage="1" sqref="C7:C8" xr:uid="{00000000-0002-0000-0000-000000000000}">
      <formula1>"16,17,,18,,19,20,21,22,23,24,25,26,27,28,29,30"</formula1>
    </dataValidation>
    <dataValidation type="list" allowBlank="1" showInputMessage="1" showErrorMessage="1" prompt="Saisir l'effectif classe" sqref="C6 C11:C13" xr:uid="{00000000-0002-0000-0000-000001000000}">
      <formula1>"16,17,,18,,19,20,21,22,23,24,25,26,27,28,29,30"</formula1>
    </dataValidation>
    <dataValidation type="list" allowBlank="1" showInputMessage="1" showErrorMessage="1" prompt="Saisir l'effectif classe" sqref="C19:C21 C24:C26" xr:uid="{B5BC0F20-36DD-420D-8345-A591FE184309}">
      <formula1>"19,20,21,22,23,24,25,26,27,28,29,30"</formula1>
    </dataValidation>
  </dataValidations>
  <pageMargins left="0.7" right="0.7" top="0.75" bottom="0.75" header="0.3" footer="0.3"/>
  <pageSetup paperSize="9" orientation="portrait" horizontalDpi="4294967293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laurent Lapeyre;SE Unsa</dc:creator>
  <cp:lastModifiedBy>laurent Lapeyre</cp:lastModifiedBy>
  <dcterms:created xsi:type="dcterms:W3CDTF">2023-12-09T15:44:20Z</dcterms:created>
  <dcterms:modified xsi:type="dcterms:W3CDTF">2023-12-15T08:16:16Z</dcterms:modified>
</cp:coreProperties>
</file>